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3995" windowHeight="5130"/>
  </bookViews>
  <sheets>
    <sheet name="Budsjett 2014" sheetId="1" r:id="rId1"/>
  </sheets>
  <definedNames>
    <definedName name="_xlnm.Print_Area" localSheetId="0">'Budsjett 2014'!$A$1:$G$27</definedName>
  </definedNames>
  <calcPr calcId="145621"/>
</workbook>
</file>

<file path=xl/calcChain.xml><?xml version="1.0" encoding="utf-8"?>
<calcChain xmlns="http://schemas.openxmlformats.org/spreadsheetml/2006/main">
  <c r="D11" i="1" l="1"/>
  <c r="C5" i="1" l="1"/>
  <c r="C7" i="1"/>
  <c r="C14" i="1" l="1"/>
  <c r="C21" i="1"/>
  <c r="C8" i="1"/>
  <c r="E7" i="1"/>
  <c r="D7" i="1"/>
  <c r="D3" i="1"/>
  <c r="C16" i="1" l="1"/>
  <c r="C23" i="1" s="1"/>
  <c r="C27" i="1" s="1"/>
  <c r="D13" i="1"/>
  <c r="D21" i="1"/>
  <c r="D14" i="1" l="1"/>
  <c r="D8" i="1"/>
  <c r="D16" i="1" l="1"/>
  <c r="D23" i="1" s="1"/>
  <c r="D27" i="1" s="1"/>
  <c r="E8" i="1"/>
  <c r="E21" i="1"/>
  <c r="E14" i="1"/>
  <c r="F14" i="1"/>
  <c r="F21" i="1"/>
  <c r="F8" i="1"/>
  <c r="F16" i="1" l="1"/>
  <c r="F23" i="1" s="1"/>
  <c r="F27" i="1" s="1"/>
  <c r="E16" i="1"/>
  <c r="E23" i="1" s="1"/>
  <c r="E27" i="1" s="1"/>
</calcChain>
</file>

<file path=xl/sharedStrings.xml><?xml version="1.0" encoding="utf-8"?>
<sst xmlns="http://schemas.openxmlformats.org/spreadsheetml/2006/main" count="25" uniqueCount="25">
  <si>
    <t>Leieinntekt fast eiendom</t>
  </si>
  <si>
    <t>Grasrotandelen</t>
  </si>
  <si>
    <t>Aktivitetskostnader</t>
  </si>
  <si>
    <t>Annen driftskostnad</t>
  </si>
  <si>
    <t>Sum driftskostnader</t>
  </si>
  <si>
    <t>Driftsresultat</t>
  </si>
  <si>
    <t>Finansinntekter og finanskostnader</t>
  </si>
  <si>
    <t>Annen renteinntekt</t>
  </si>
  <si>
    <t>Annen rentekostnad</t>
  </si>
  <si>
    <t>Resultat av finanskostnader</t>
  </si>
  <si>
    <t>Budsjett 2011</t>
  </si>
  <si>
    <t>Skatt</t>
  </si>
  <si>
    <t>Medlemskontingent</t>
  </si>
  <si>
    <t>Annen driftsinntekt</t>
  </si>
  <si>
    <t>Sum driftsinntekter</t>
  </si>
  <si>
    <t>Lønnskostnader</t>
  </si>
  <si>
    <t>Bønes IL</t>
  </si>
  <si>
    <t>Tilskudd</t>
  </si>
  <si>
    <t>Avskrivning</t>
  </si>
  <si>
    <t>Budsjett 2013</t>
  </si>
  <si>
    <t>Regnskap 2013</t>
  </si>
  <si>
    <t>Årsresultat</t>
  </si>
  <si>
    <t>Ordinært resultat før skattekostnad</t>
  </si>
  <si>
    <t>Budsjett 2014</t>
  </si>
  <si>
    <t>Regnskap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</si>
</sst>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Font="1"/>
    <xf numFmtId="3" fontId="0" fillId="0" borderId="0" xfId="0" applyNumberFormat="1"/>
    <xf numFmtId="3" fontId="1" fillId="0" borderId="0" xfId="0" applyNumberFormat="1" applyFont="1"/>
    <xf numFmtId="0" fontId="1" fillId="0" borderId="1" xfId="0" applyFont="1" applyBorder="1"/>
    <xf numFmtId="3" fontId="1" fillId="0" borderId="2" xfId="0" applyNumberFormat="1" applyFont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workbookViewId="0"/>
  </sheetViews>
  <sheetFormatPr baseColWidth="10" defaultRowHeight="15" x14ac:dyDescent="0.25"/>
  <cols>
    <col min="1" max="1" width="32.85546875" bestFit="1" customWidth="1"/>
    <col min="2" max="2" width="2.85546875" customWidth="1"/>
    <col min="3" max="3" width="14.28515625" customWidth="1"/>
    <col min="4" max="4" width="14.7109375" customWidth="1"/>
    <col min="5" max="5" width="12.85546875" bestFit="1" customWidth="1"/>
    <col min="6" max="6" width="12.85546875" hidden="1" customWidth="1"/>
    <col min="7" max="7" width="13.85546875" bestFit="1" customWidth="1"/>
  </cols>
  <sheetData>
    <row r="1" spans="1:7" ht="21" x14ac:dyDescent="0.35">
      <c r="A1" s="7" t="s">
        <v>16</v>
      </c>
      <c r="C1" s="5" t="s">
        <v>23</v>
      </c>
      <c r="D1" s="5" t="s">
        <v>20</v>
      </c>
      <c r="E1" s="5" t="s">
        <v>19</v>
      </c>
      <c r="F1" s="5" t="s">
        <v>10</v>
      </c>
      <c r="G1" s="5" t="s">
        <v>24</v>
      </c>
    </row>
    <row r="2" spans="1:7" x14ac:dyDescent="0.25">
      <c r="E2" s="3"/>
    </row>
    <row r="3" spans="1:7" x14ac:dyDescent="0.25">
      <c r="A3" t="s">
        <v>17</v>
      </c>
      <c r="C3" s="3">
        <v>770000</v>
      </c>
      <c r="D3" s="3">
        <f>480000+136052+131088+11070</f>
        <v>758210</v>
      </c>
      <c r="E3" s="3">
        <v>690000</v>
      </c>
      <c r="F3" s="3">
        <v>405000</v>
      </c>
      <c r="G3" s="3">
        <v>690131</v>
      </c>
    </row>
    <row r="4" spans="1:7" x14ac:dyDescent="0.25">
      <c r="A4" t="s">
        <v>0</v>
      </c>
      <c r="C4" s="3">
        <v>200000</v>
      </c>
      <c r="D4" s="3">
        <v>234700</v>
      </c>
      <c r="E4" s="3">
        <v>230000</v>
      </c>
      <c r="F4" s="3">
        <v>230000</v>
      </c>
      <c r="G4" s="3">
        <v>226550</v>
      </c>
    </row>
    <row r="5" spans="1:7" x14ac:dyDescent="0.25">
      <c r="A5" t="s">
        <v>12</v>
      </c>
      <c r="C5" s="3">
        <f>1400000+90000</f>
        <v>1490000</v>
      </c>
      <c r="D5" s="3">
        <v>1124336</v>
      </c>
      <c r="E5" s="3">
        <v>810000</v>
      </c>
      <c r="F5" s="3">
        <v>590000</v>
      </c>
      <c r="G5" s="3">
        <v>778416</v>
      </c>
    </row>
    <row r="6" spans="1:7" x14ac:dyDescent="0.25">
      <c r="A6" t="s">
        <v>1</v>
      </c>
      <c r="C6" s="3">
        <v>190000</v>
      </c>
      <c r="D6" s="3">
        <v>190983.87</v>
      </c>
      <c r="E6" s="3">
        <v>190000</v>
      </c>
      <c r="F6" s="3">
        <v>55000</v>
      </c>
      <c r="G6" s="3">
        <v>193949</v>
      </c>
    </row>
    <row r="7" spans="1:7" x14ac:dyDescent="0.25">
      <c r="A7" t="s">
        <v>13</v>
      </c>
      <c r="C7" s="3">
        <f>920000-90000</f>
        <v>830000</v>
      </c>
      <c r="D7" s="3">
        <f>37728.14+235490+78000+113949+141550+105500+14910+120720+60623</f>
        <v>908470.14</v>
      </c>
      <c r="E7" s="3">
        <f>800000+120000</f>
        <v>920000</v>
      </c>
      <c r="F7" s="3">
        <v>253000</v>
      </c>
      <c r="G7" s="3">
        <v>701774</v>
      </c>
    </row>
    <row r="8" spans="1:7" x14ac:dyDescent="0.25">
      <c r="A8" s="1" t="s">
        <v>14</v>
      </c>
      <c r="B8" s="1"/>
      <c r="C8" s="6">
        <f>SUM(C3:C7)</f>
        <v>3480000</v>
      </c>
      <c r="D8" s="6">
        <f>SUM(D3:D7)</f>
        <v>3216700.0100000002</v>
      </c>
      <c r="E8" s="6">
        <f>SUM(E3:E7)</f>
        <v>2840000</v>
      </c>
      <c r="F8" s="4">
        <f>SUM(F3:F7)</f>
        <v>1533000</v>
      </c>
      <c r="G8" s="6">
        <v>2590820</v>
      </c>
    </row>
    <row r="9" spans="1:7" x14ac:dyDescent="0.25">
      <c r="F9" s="3"/>
      <c r="G9" s="3"/>
    </row>
    <row r="10" spans="1:7" x14ac:dyDescent="0.25">
      <c r="A10" t="s">
        <v>2</v>
      </c>
      <c r="C10" s="3">
        <v>990000</v>
      </c>
      <c r="D10" s="3">
        <v>1069504.79</v>
      </c>
      <c r="E10" s="3">
        <v>1000000</v>
      </c>
      <c r="F10" s="3">
        <v>517000</v>
      </c>
      <c r="G10" s="3">
        <v>1015155</v>
      </c>
    </row>
    <row r="11" spans="1:7" x14ac:dyDescent="0.25">
      <c r="A11" t="s">
        <v>15</v>
      </c>
      <c r="C11" s="3">
        <v>1390000</v>
      </c>
      <c r="D11" s="3">
        <f>1325539.69-9300-50578.04+(33884*1.141)</f>
        <v>1304323.294</v>
      </c>
      <c r="E11" s="3">
        <v>950000</v>
      </c>
      <c r="F11" s="3">
        <v>654000</v>
      </c>
      <c r="G11" s="3">
        <v>843773</v>
      </c>
    </row>
    <row r="12" spans="1:7" x14ac:dyDescent="0.25">
      <c r="A12" t="s">
        <v>18</v>
      </c>
      <c r="C12" s="3">
        <v>120000</v>
      </c>
      <c r="D12" s="3">
        <v>121652</v>
      </c>
      <c r="E12" s="3">
        <v>110000</v>
      </c>
      <c r="F12" s="3">
        <v>0</v>
      </c>
      <c r="G12" s="3">
        <v>73795</v>
      </c>
    </row>
    <row r="13" spans="1:7" x14ac:dyDescent="0.25">
      <c r="A13" t="s">
        <v>3</v>
      </c>
      <c r="C13" s="3">
        <v>990000</v>
      </c>
      <c r="D13" s="3">
        <f>963637.26+9300+50578.04</f>
        <v>1023515.3</v>
      </c>
      <c r="E13" s="3">
        <v>800000</v>
      </c>
      <c r="F13" s="3">
        <v>491000</v>
      </c>
      <c r="G13" s="3">
        <v>815765</v>
      </c>
    </row>
    <row r="14" spans="1:7" x14ac:dyDescent="0.25">
      <c r="A14" s="1" t="s">
        <v>4</v>
      </c>
      <c r="B14" s="1"/>
      <c r="C14" s="6">
        <f>SUM(C10:C13)</f>
        <v>3490000</v>
      </c>
      <c r="D14" s="6">
        <f>SUM(D10:D13)</f>
        <v>3518995.3839999996</v>
      </c>
      <c r="E14" s="6">
        <f>SUM(E10:E13)</f>
        <v>2860000</v>
      </c>
      <c r="F14" s="4">
        <f>SUM(F10:F13)</f>
        <v>1662000</v>
      </c>
      <c r="G14" s="6">
        <v>2748488</v>
      </c>
    </row>
    <row r="15" spans="1:7" x14ac:dyDescent="0.25">
      <c r="F15" s="3"/>
      <c r="G15" s="3"/>
    </row>
    <row r="16" spans="1:7" x14ac:dyDescent="0.25">
      <c r="A16" s="1" t="s">
        <v>5</v>
      </c>
      <c r="B16" s="1"/>
      <c r="C16" s="6">
        <f>C8-C14</f>
        <v>-10000</v>
      </c>
      <c r="D16" s="6">
        <f>D8-D14</f>
        <v>-302295.37399999937</v>
      </c>
      <c r="E16" s="6">
        <f>E8-E14</f>
        <v>-20000</v>
      </c>
      <c r="F16" s="4">
        <f>F8-F14</f>
        <v>-129000</v>
      </c>
      <c r="G16" s="6">
        <v>-157668</v>
      </c>
    </row>
    <row r="17" spans="1:7" x14ac:dyDescent="0.25">
      <c r="F17" s="3"/>
      <c r="G17" s="3"/>
    </row>
    <row r="18" spans="1:7" x14ac:dyDescent="0.25">
      <c r="A18" s="1" t="s">
        <v>6</v>
      </c>
      <c r="B18" s="1"/>
      <c r="C18" s="1"/>
      <c r="D18" s="1"/>
      <c r="F18" s="3"/>
      <c r="G18" s="3"/>
    </row>
    <row r="19" spans="1:7" x14ac:dyDescent="0.25">
      <c r="A19" t="s">
        <v>7</v>
      </c>
      <c r="C19" s="3">
        <v>20500</v>
      </c>
      <c r="D19" s="3">
        <v>22875</v>
      </c>
      <c r="E19" s="3">
        <v>31000</v>
      </c>
      <c r="F19" s="3">
        <v>5000</v>
      </c>
      <c r="G19" s="3">
        <v>31117</v>
      </c>
    </row>
    <row r="20" spans="1:7" x14ac:dyDescent="0.25">
      <c r="A20" s="2" t="s">
        <v>8</v>
      </c>
      <c r="B20" s="2"/>
      <c r="C20" s="3">
        <v>-500</v>
      </c>
      <c r="D20" s="3">
        <v>-266.73</v>
      </c>
      <c r="E20" s="3">
        <v>-1000</v>
      </c>
      <c r="F20" s="3">
        <v>0</v>
      </c>
      <c r="G20" s="3">
        <v>-541</v>
      </c>
    </row>
    <row r="21" spans="1:7" x14ac:dyDescent="0.25">
      <c r="A21" s="1" t="s">
        <v>9</v>
      </c>
      <c r="B21" s="1"/>
      <c r="C21" s="6">
        <f>SUM(C19:C20)</f>
        <v>20000</v>
      </c>
      <c r="D21" s="6">
        <f>SUM(D19:D20)</f>
        <v>22608.27</v>
      </c>
      <c r="E21" s="6">
        <f>SUM(E19:E20)</f>
        <v>30000</v>
      </c>
      <c r="F21" s="4">
        <f>SUM(F19:F20)</f>
        <v>5000</v>
      </c>
      <c r="G21" s="6">
        <v>30576</v>
      </c>
    </row>
    <row r="22" spans="1:7" x14ac:dyDescent="0.25">
      <c r="F22" s="3"/>
      <c r="G22" s="3"/>
    </row>
    <row r="23" spans="1:7" x14ac:dyDescent="0.25">
      <c r="A23" s="1" t="s">
        <v>22</v>
      </c>
      <c r="B23" s="1"/>
      <c r="C23" s="6">
        <f>C16+C21</f>
        <v>10000</v>
      </c>
      <c r="D23" s="6">
        <f>D16+D21</f>
        <v>-279687.10399999935</v>
      </c>
      <c r="E23" s="6">
        <f>E16+E21</f>
        <v>10000</v>
      </c>
      <c r="F23" s="4">
        <f>F16+F21</f>
        <v>-124000</v>
      </c>
      <c r="G23" s="6">
        <v>-127092</v>
      </c>
    </row>
    <row r="24" spans="1:7" x14ac:dyDescent="0.25">
      <c r="G24" s="3"/>
    </row>
    <row r="25" spans="1:7" x14ac:dyDescent="0.25">
      <c r="A25" s="1" t="s">
        <v>11</v>
      </c>
      <c r="B25" s="1"/>
      <c r="C25" s="3">
        <v>-10000</v>
      </c>
      <c r="D25" s="3">
        <v>-1887</v>
      </c>
      <c r="E25" s="3">
        <v>-10000</v>
      </c>
      <c r="F25">
        <v>0</v>
      </c>
      <c r="G25" s="3">
        <v>-8343</v>
      </c>
    </row>
    <row r="26" spans="1:7" x14ac:dyDescent="0.25">
      <c r="D26" s="3"/>
    </row>
    <row r="27" spans="1:7" x14ac:dyDescent="0.25">
      <c r="A27" s="1" t="s">
        <v>21</v>
      </c>
      <c r="B27" s="1"/>
      <c r="C27" s="6">
        <f>C23+C25</f>
        <v>0</v>
      </c>
      <c r="D27" s="6">
        <f>D23+D25</f>
        <v>-281574.10399999935</v>
      </c>
      <c r="E27" s="6">
        <f>E23+E25</f>
        <v>0</v>
      </c>
      <c r="F27" s="4">
        <f>F23+F25</f>
        <v>-124000</v>
      </c>
      <c r="G27" s="6">
        <v>-135435</v>
      </c>
    </row>
    <row r="38" spans="7:7" x14ac:dyDescent="0.25">
      <c r="G38" s="3"/>
    </row>
  </sheetData>
  <pageMargins left="0.7" right="0.7" top="0.78740157499999996" bottom="0.78740157499999996" header="0.3" footer="0.3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Budsjett 2014</vt:lpstr>
      <vt:lpstr>'Budsjett 2014'!Utskriftsområde</vt:lpstr>
    </vt:vector>
  </TitlesOfParts>
  <Company>LENOVO 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Fismen, Arild</cp:lastModifiedBy>
  <cp:lastPrinted>2014-03-17T11:43:53Z</cp:lastPrinted>
  <dcterms:created xsi:type="dcterms:W3CDTF">2011-04-14T08:13:32Z</dcterms:created>
  <dcterms:modified xsi:type="dcterms:W3CDTF">2014-03-17T11:44:14Z</dcterms:modified>
</cp:coreProperties>
</file>